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FulopSzilvia\Documents\K F SZILVIA\MINDSZENTKÁLLA\Költségvetés 2025\Költségvetés 2025 2. mód\"/>
    </mc:Choice>
  </mc:AlternateContent>
  <bookViews>
    <workbookView xWindow="0" yWindow="0" windowWidth="23040" windowHeight="9387"/>
  </bookViews>
  <sheets>
    <sheet name="ütemterv" sheetId="4" r:id="rId1"/>
    <sheet name="közvetett támogatások" sheetId="6" r:id="rId2"/>
    <sheet name="áht.29A" sheetId="7" r:id="rId3"/>
  </sheets>
  <definedNames>
    <definedName name="_xlnm.Print_Area" localSheetId="2">áht.29A!$A$1:$F$34</definedName>
    <definedName name="_xlnm.Print_Area" localSheetId="0">ütemterv!$A$1:$P$26</definedName>
  </definedNames>
  <calcPr calcId="152511"/>
</workbook>
</file>

<file path=xl/calcChain.xml><?xml version="1.0" encoding="utf-8"?>
<calcChain xmlns="http://schemas.openxmlformats.org/spreadsheetml/2006/main">
  <c r="D13" i="7" l="1"/>
  <c r="O23" i="4"/>
  <c r="M10" i="4"/>
  <c r="O16" i="4" l="1"/>
  <c r="D19" i="4" l="1"/>
  <c r="P15" i="4"/>
  <c r="D14" i="7" s="1"/>
  <c r="H13" i="4"/>
  <c r="F10" i="4"/>
  <c r="I10" i="4"/>
  <c r="F6" i="6" l="1"/>
  <c r="F27" i="7" l="1"/>
  <c r="E27" i="7"/>
  <c r="F20" i="7"/>
  <c r="E20" i="7"/>
  <c r="F11" i="7"/>
  <c r="E11" i="7"/>
  <c r="F6" i="7"/>
  <c r="F18" i="7" s="1"/>
  <c r="E6" i="7"/>
  <c r="E18" i="7" s="1"/>
  <c r="P21" i="4"/>
  <c r="D23" i="7" s="1"/>
  <c r="G6" i="7"/>
  <c r="G18" i="7" s="1"/>
  <c r="G11" i="7"/>
  <c r="G20" i="7"/>
  <c r="G27" i="7"/>
  <c r="P16" i="4"/>
  <c r="D16" i="7" s="1"/>
  <c r="P26" i="4"/>
  <c r="D32" i="7" s="1"/>
  <c r="P11" i="4"/>
  <c r="D18" i="6"/>
  <c r="E27" i="4"/>
  <c r="F27" i="4"/>
  <c r="G27" i="4"/>
  <c r="H27" i="4"/>
  <c r="I27" i="4"/>
  <c r="J27" i="4"/>
  <c r="K27" i="4"/>
  <c r="L27" i="4"/>
  <c r="M27" i="4"/>
  <c r="N27" i="4"/>
  <c r="O27" i="4"/>
  <c r="D27" i="4"/>
  <c r="P24" i="4"/>
  <c r="D28" i="7" s="1"/>
  <c r="E17" i="4"/>
  <c r="F17" i="4"/>
  <c r="G17" i="4"/>
  <c r="H17" i="4"/>
  <c r="I17" i="4"/>
  <c r="J17" i="4"/>
  <c r="K17" i="4"/>
  <c r="L17" i="4"/>
  <c r="M17" i="4"/>
  <c r="N17" i="4"/>
  <c r="O17" i="4"/>
  <c r="P14" i="4"/>
  <c r="D10" i="7" s="1"/>
  <c r="D11" i="7"/>
  <c r="F8" i="6"/>
  <c r="F10" i="6"/>
  <c r="F16" i="6"/>
  <c r="C18" i="6"/>
  <c r="B18" i="6"/>
  <c r="P25" i="4"/>
  <c r="D29" i="7" s="1"/>
  <c r="P10" i="4"/>
  <c r="D7" i="7" s="1"/>
  <c r="P12" i="4"/>
  <c r="D8" i="7" s="1"/>
  <c r="P13" i="4"/>
  <c r="D9" i="7" s="1"/>
  <c r="P19" i="4"/>
  <c r="D21" i="7" s="1"/>
  <c r="P20" i="4"/>
  <c r="D22" i="7" s="1"/>
  <c r="P22" i="4"/>
  <c r="D24" i="7" s="1"/>
  <c r="P23" i="4"/>
  <c r="D25" i="7" s="1"/>
  <c r="D17" i="4"/>
  <c r="F18" i="6" l="1"/>
  <c r="G34" i="7"/>
  <c r="F34" i="7"/>
  <c r="E34" i="7"/>
  <c r="D27" i="7"/>
  <c r="D20" i="7"/>
  <c r="P27" i="4"/>
  <c r="D6" i="7"/>
  <c r="D18" i="7" s="1"/>
  <c r="P17" i="4"/>
  <c r="D34" i="7" l="1"/>
</calcChain>
</file>

<file path=xl/sharedStrings.xml><?xml version="1.0" encoding="utf-8"?>
<sst xmlns="http://schemas.openxmlformats.org/spreadsheetml/2006/main" count="171" uniqueCount="130">
  <si>
    <t>előirányzat-felhasználási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</si>
  <si>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</si>
  <si>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</si>
  <si>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</si>
  <si>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</si>
  <si>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</si>
  <si>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</si>
  <si>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</si>
  <si>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</si>
  <si>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</si>
  <si>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</si>
  <si>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</si>
  <si>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</si>
  <si>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</si>
  <si>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</si>
  <si>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</si>
  <si>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</si>
  <si>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</si>
  <si>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</si>
  <si>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</si>
  <si>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Gépjárműadó</t>
  </si>
  <si>
    <t>("7"-es környezetvédelmi osztályba tartozó gépjármű)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</si>
  <si>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</si>
  <si>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</si>
  <si>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</si>
  <si>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</si>
  <si>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</si>
  <si>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</si>
  <si>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</si>
  <si>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</si>
  <si>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</si>
  <si>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</si>
  <si>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</si>
  <si>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</si>
  <si>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</si>
  <si>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</si>
  <si>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</si>
  <si>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</si>
  <si>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</si>
  <si>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</si>
  <si>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</si>
  <si>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</si>
  <si>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</si>
  <si>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</si>
  <si>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</si>
  <si>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</si>
  <si>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</si>
  <si>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</si>
  <si>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</si>
  <si>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</si>
  <si>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</si>
  <si>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</si>
  <si>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</si>
  <si>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</si>
  <si>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</si>
  <si>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</si>
  <si>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</si>
  <si>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(lakásnak minősülő 62,5%,gazdasági épület70%)</t>
  </si>
  <si>
    <t>Idegenforgalmi adó</t>
  </si>
  <si>
    <t>Gjt. 5§ (a). Költségvetési szerv adómentessége alapján ( falugondnoki gépjármű)</t>
  </si>
  <si>
    <t>Gjt. 5§ (f). Mozgáskorlátozott személy szállításához használt gépjármű adómentessége alapján</t>
  </si>
  <si>
    <t>("8"-es környezetvédelmi osztályba tartozó gépjármű)</t>
  </si>
  <si>
    <t>Áht.29/A.§ szerinti tervszámmal</t>
  </si>
  <si>
    <t>sorszám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</si>
  <si>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</si>
  <si>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</si>
  <si>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</si>
  <si>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</si>
  <si>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</si>
  <si>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</si>
  <si>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</si>
  <si>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</si>
  <si>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</si>
  <si>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</si>
  <si>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</si>
  <si>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</si>
  <si>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</si>
  <si>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</si>
  <si>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</si>
  <si>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</si>
  <si>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</si>
  <si>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</si>
  <si>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</si>
  <si>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</si>
  <si>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</si>
  <si>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2025. évi előirányzat</t>
  </si>
  <si>
    <t>2026. évi előirányzat</t>
  </si>
  <si>
    <t>2027. évi előirányzat</t>
  </si>
  <si>
    <t>2025. év</t>
  </si>
  <si>
    <t>2025. évi Költségvetés Mérlege</t>
  </si>
  <si>
    <t>2028. évi előirányzat</t>
  </si>
  <si>
    <t>sor-szám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</si>
  <si>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</si>
  <si>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</si>
  <si>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</si>
  <si>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</si>
  <si>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</si>
  <si>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</si>
  <si>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</si>
  <si>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</si>
  <si>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</si>
  <si>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</si>
  <si>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</si>
  <si>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</si>
  <si>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</si>
  <si>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</si>
  <si>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</si>
  <si>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</si>
  <si>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</si>
  <si>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</si>
  <si>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</si>
  <si>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</si>
  <si>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</si>
  <si>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</si>
  <si>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</si>
  <si>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</si>
  <si>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</si>
  <si>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</si>
  <si>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</si>
  <si>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</si>
  <si>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</si>
  <si>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</si>
  <si>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</si>
  <si>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</si>
  <si>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</si>
  <si>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</si>
  <si>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Építményadó</t>
  </si>
  <si>
    <t>(Mentes az építményadó alól: a) a magánszemély tulajdonában lévő lakás és nem lakás céljára szolgáló építmény; b) a főépülettel egy helyrajzi számú ingatlanon lévő egyéb építmény)</t>
  </si>
  <si>
    <t>2025. évi KÖZVETETT TÁMOGATÁSOK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</si>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</sst>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7" x14ac:knownFonts="1">
    <font>
      <sz val="12"/>
      <name val="Times New Roman"/>
      <charset val="238"/>
    </font>
    <font>
      <sz val="12"/>
      <name val="Times New Roman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color rgb="FF0000FF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114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 applyBorder="1"/>
    <xf numFmtId="0" fontId="27" fillId="0" borderId="0" xfId="35" applyFont="1"/>
    <xf numFmtId="0" fontId="1" fillId="0" borderId="0" xfId="35"/>
    <xf numFmtId="0" fontId="22" fillId="0" borderId="0" xfId="35" applyFont="1" applyBorder="1" applyAlignment="1"/>
    <xf numFmtId="0" fontId="31" fillId="0" borderId="0" xfId="35" applyFont="1"/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0" xfId="33" applyFont="1" applyBorder="1"/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Border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Border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0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 applyBorder="1"/>
    <xf numFmtId="0" fontId="29" fillId="0" borderId="11" xfId="33" applyFont="1" applyBorder="1" applyAlignment="1">
      <alignment horizontal="left"/>
    </xf>
    <xf numFmtId="0" fontId="29" fillId="0" borderId="0" xfId="33" applyFont="1" applyBorder="1" applyAlignment="1">
      <alignment horizontal="justify"/>
    </xf>
    <xf numFmtId="0" fontId="21" fillId="0" borderId="0" xfId="33" applyFont="1" applyBorder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 applyBorder="1"/>
    <xf numFmtId="0" fontId="29" fillId="0" borderId="0" xfId="35" applyFont="1" applyBorder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0" fontId="21" fillId="0" borderId="0" xfId="35" applyFont="1" applyAlignment="1"/>
    <xf numFmtId="3" fontId="30" fillId="0" borderId="0" xfId="35" applyNumberFormat="1" applyFont="1" applyAlignment="1">
      <alignment wrapText="1"/>
    </xf>
    <xf numFmtId="3" fontId="30" fillId="0" borderId="0" xfId="35" applyNumberFormat="1" applyFont="1" applyAlignment="1">
      <alignment horizontal="right" wrapText="1"/>
    </xf>
    <xf numFmtId="49" fontId="29" fillId="0" borderId="0" xfId="35" applyNumberFormat="1" applyFont="1" applyAlignment="1">
      <alignment horizontal="right"/>
    </xf>
    <xf numFmtId="3" fontId="21" fillId="0" borderId="0" xfId="35" quotePrefix="1" applyNumberFormat="1" applyFont="1" applyAlignment="1">
      <alignment horizontal="right"/>
    </xf>
    <xf numFmtId="0" fontId="21" fillId="0" borderId="10" xfId="35" applyFont="1" applyBorder="1"/>
    <xf numFmtId="3" fontId="30" fillId="0" borderId="10" xfId="35" applyNumberFormat="1" applyFont="1" applyBorder="1" applyAlignment="1">
      <alignment horizontal="right" vertical="justify" wrapText="1"/>
    </xf>
    <xf numFmtId="3" fontId="29" fillId="0" borderId="0" xfId="35" applyNumberFormat="1" applyFont="1" applyBorder="1" applyAlignment="1">
      <alignment horizontal="right"/>
    </xf>
    <xf numFmtId="0" fontId="29" fillId="0" borderId="0" xfId="35" applyFont="1"/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4" fontId="31" fillId="0" borderId="0" xfId="26" applyNumberFormat="1" applyFont="1"/>
    <xf numFmtId="164" fontId="26" fillId="0" borderId="22" xfId="26" applyNumberFormat="1" applyFont="1" applyBorder="1"/>
    <xf numFmtId="164" fontId="26" fillId="0" borderId="0" xfId="26" applyNumberFormat="1" applyFont="1" applyBorder="1"/>
    <xf numFmtId="164" fontId="26" fillId="0" borderId="0" xfId="26" applyNumberFormat="1" applyFont="1"/>
    <xf numFmtId="164" fontId="32" fillId="0" borderId="0" xfId="26" applyNumberFormat="1" applyFont="1"/>
    <xf numFmtId="3" fontId="21" fillId="0" borderId="0" xfId="33" applyNumberFormat="1" applyFont="1"/>
    <xf numFmtId="0" fontId="21" fillId="0" borderId="0" xfId="35" applyFont="1" applyAlignment="1">
      <alignment horizontal="center"/>
    </xf>
    <xf numFmtId="0" fontId="26" fillId="0" borderId="0" xfId="35" applyFont="1"/>
    <xf numFmtId="0" fontId="32" fillId="0" borderId="13" xfId="35" applyFont="1" applyBorder="1" applyAlignment="1">
      <alignment vertical="center"/>
    </xf>
    <xf numFmtId="0" fontId="26" fillId="0" borderId="13" xfId="0" applyFont="1" applyBorder="1"/>
    <xf numFmtId="3" fontId="32" fillId="0" borderId="13" xfId="35" applyNumberFormat="1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0" applyFont="1" applyBorder="1" applyAlignment="1">
      <alignment horizontal="justify"/>
    </xf>
    <xf numFmtId="0" fontId="26" fillId="0" borderId="25" xfId="35" applyFont="1" applyBorder="1" applyAlignment="1">
      <alignment horizontal="center" vertical="center"/>
    </xf>
    <xf numFmtId="3" fontId="32" fillId="0" borderId="26" xfId="35" applyNumberFormat="1" applyFont="1" applyBorder="1"/>
    <xf numFmtId="3" fontId="26" fillId="0" borderId="26" xfId="35" applyNumberFormat="1" applyFont="1" applyBorder="1"/>
    <xf numFmtId="0" fontId="26" fillId="0" borderId="27" xfId="35" applyFont="1" applyBorder="1" applyAlignment="1">
      <alignment horizontal="right" vertical="center"/>
    </xf>
    <xf numFmtId="0" fontId="25" fillId="0" borderId="27" xfId="35" applyFont="1" applyBorder="1" applyAlignment="1">
      <alignment vertical="center"/>
    </xf>
    <xf numFmtId="3" fontId="25" fillId="0" borderId="27" xfId="35" applyNumberFormat="1" applyFont="1" applyBorder="1"/>
    <xf numFmtId="3" fontId="25" fillId="0" borderId="28" xfId="35" applyNumberFormat="1" applyFont="1" applyBorder="1"/>
    <xf numFmtId="0" fontId="32" fillId="0" borderId="19" xfId="35" applyFont="1" applyBorder="1" applyAlignment="1">
      <alignment horizontal="right" vertical="center"/>
    </xf>
    <xf numFmtId="0" fontId="32" fillId="0" borderId="19" xfId="35" applyFont="1" applyBorder="1" applyAlignment="1">
      <alignment vertical="center"/>
    </xf>
    <xf numFmtId="3" fontId="32" fillId="0" borderId="19" xfId="35" applyNumberFormat="1" applyFont="1" applyBorder="1"/>
    <xf numFmtId="0" fontId="26" fillId="0" borderId="23" xfId="0" applyFont="1" applyBorder="1"/>
    <xf numFmtId="0" fontId="26" fillId="0" borderId="23" xfId="0" applyFont="1" applyBorder="1" applyAlignment="1">
      <alignment horizontal="justify"/>
    </xf>
    <xf numFmtId="3" fontId="26" fillId="0" borderId="23" xfId="35" applyNumberFormat="1" applyFont="1" applyBorder="1"/>
    <xf numFmtId="3" fontId="26" fillId="0" borderId="24" xfId="35" applyNumberFormat="1" applyFont="1" applyBorder="1"/>
    <xf numFmtId="0" fontId="26" fillId="0" borderId="27" xfId="35" applyFont="1" applyBorder="1" applyAlignment="1">
      <alignment vertical="center"/>
    </xf>
    <xf numFmtId="0" fontId="26" fillId="0" borderId="29" xfId="35" applyFont="1" applyBorder="1" applyAlignment="1">
      <alignment horizontal="center" vertical="center"/>
    </xf>
    <xf numFmtId="0" fontId="34" fillId="0" borderId="21" xfId="35" applyFont="1" applyBorder="1" applyAlignment="1">
      <alignment horizontal="center" vertical="center" wrapText="1"/>
    </xf>
    <xf numFmtId="0" fontId="25" fillId="0" borderId="21" xfId="35" applyFont="1" applyBorder="1" applyAlignment="1"/>
    <xf numFmtId="0" fontId="34" fillId="0" borderId="31" xfId="35" applyFont="1" applyBorder="1" applyAlignment="1">
      <alignment horizontal="center" vertical="center" wrapText="1"/>
    </xf>
    <xf numFmtId="0" fontId="26" fillId="0" borderId="32" xfId="35" applyFont="1" applyBorder="1" applyAlignment="1">
      <alignment horizontal="center"/>
    </xf>
    <xf numFmtId="0" fontId="26" fillId="0" borderId="33" xfId="35" applyFont="1" applyBorder="1" applyAlignment="1">
      <alignment horizontal="center"/>
    </xf>
    <xf numFmtId="0" fontId="25" fillId="0" borderId="21" xfId="35" applyFont="1" applyBorder="1" applyAlignment="1">
      <alignment horizontal="center"/>
    </xf>
    <xf numFmtId="0" fontId="25" fillId="0" borderId="30" xfId="35" applyFont="1" applyBorder="1" applyAlignment="1">
      <alignment horizontal="center"/>
    </xf>
    <xf numFmtId="0" fontId="29" fillId="0" borderId="0" xfId="35" applyFont="1" applyBorder="1" applyAlignment="1">
      <alignment wrapText="1"/>
    </xf>
    <xf numFmtId="0" fontId="29" fillId="0" borderId="0" xfId="35" applyFont="1" applyBorder="1" applyAlignment="1">
      <alignment horizontal="right" wrapText="1"/>
    </xf>
    <xf numFmtId="0" fontId="25" fillId="0" borderId="13" xfId="33" applyFont="1" applyBorder="1" applyAlignment="1">
      <alignment horizontal="center" vertical="center" textRotation="90"/>
    </xf>
    <xf numFmtId="3" fontId="36" fillId="0" borderId="13" xfId="35" applyNumberFormat="1" applyFont="1" applyBorder="1"/>
    <xf numFmtId="0" fontId="21" fillId="0" borderId="0" xfId="35" applyFont="1" applyAlignment="1">
      <alignment horizontal="center"/>
    </xf>
    <xf numFmtId="0" fontId="26" fillId="0" borderId="0" xfId="35" applyFont="1" applyBorder="1" applyAlignment="1">
      <alignment horizontal="center"/>
    </xf>
    <xf numFmtId="0" fontId="30" fillId="0" borderId="0" xfId="35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 applyFont="1" applyAlignment="1"/>
    <xf numFmtId="0" fontId="0" fillId="0" borderId="0" xfId="0" applyAlignment="1"/>
    <xf numFmtId="0" fontId="21" fillId="0" borderId="0" xfId="33" applyFont="1" applyBorder="1" applyAlignment="1">
      <alignment horizontal="center" vertical="center"/>
    </xf>
    <xf numFmtId="0" fontId="21" fillId="0" borderId="0" xfId="34" applyFont="1" applyBorder="1" applyAlignment="1"/>
    <xf numFmtId="0" fontId="21" fillId="0" borderId="10" xfId="33" applyFont="1" applyBorder="1" applyAlignment="1">
      <alignment horizontal="right" vertical="center"/>
    </xf>
    <xf numFmtId="0" fontId="0" fillId="0" borderId="10" xfId="0" applyBorder="1" applyAlignment="1"/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/>
    <cellStyle name="Normál 3" xfId="34"/>
    <cellStyle name="Normál_2010. évi költségvetés mellékletek" xfId="35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tabSelected="1" topLeftCell="A7" zoomScale="110" zoomScaleNormal="110" zoomScaleSheetLayoutView="110" workbookViewId="0">
      <selection activeCell="P27" sqref="P27"/>
    </sheetView>
  </sheetViews>
  <sheetFormatPr defaultColWidth="9" defaultRowHeight="15.65" x14ac:dyDescent="0.25"/>
  <cols>
    <col min="1" max="1" width="3.44140625" style="66" customWidth="1"/>
    <col min="2" max="2" width="3.6640625" style="1" customWidth="1"/>
    <col min="3" max="3" width="38.44140625" style="1" customWidth="1"/>
    <col min="4" max="4" width="9.21875" style="7" customWidth="1"/>
    <col min="5" max="5" width="8.88671875" style="7" bestFit="1" customWidth="1"/>
    <col min="6" max="7" width="8.5546875" style="7" customWidth="1"/>
    <col min="8" max="8" width="8.44140625" style="7" customWidth="1"/>
    <col min="9" max="9" width="8.5546875" style="7" customWidth="1"/>
    <col min="10" max="10" width="9" style="7" customWidth="1"/>
    <col min="11" max="13" width="8.88671875" style="7" customWidth="1"/>
    <col min="14" max="14" width="9.21875" style="7" customWidth="1"/>
    <col min="15" max="15" width="8.5546875" style="7" customWidth="1"/>
    <col min="16" max="16" width="9.6640625" style="7" customWidth="1"/>
    <col min="17" max="17" width="12.5546875" style="7" customWidth="1"/>
    <col min="18" max="16384" width="9" style="7"/>
  </cols>
  <sheetData>
    <row r="2" spans="1:17" s="1" customFormat="1" x14ac:dyDescent="0.25">
      <c r="A2" s="101" t="s">
        <v>55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7" s="1" customFormat="1" x14ac:dyDescent="0.25">
      <c r="A3" s="101" t="s">
        <v>88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7" s="1" customFormat="1" x14ac:dyDescent="0.25">
      <c r="A4" s="101" t="s">
        <v>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7" s="1" customFormat="1" x14ac:dyDescent="0.25">
      <c r="A5" s="101" t="s">
        <v>75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7" s="1" customFormat="1" ht="17.7" thickBot="1" x14ac:dyDescent="0.35">
      <c r="A6" s="2"/>
      <c r="B6" s="2"/>
      <c r="C6" s="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8"/>
    </row>
    <row r="7" spans="1:17" s="67" customFormat="1" ht="33.299999999999997" thickBot="1" x14ac:dyDescent="0.3">
      <c r="A7" s="92" t="s">
        <v>91</v>
      </c>
      <c r="B7" s="93" t="s">
        <v>111</v>
      </c>
      <c r="C7" s="93" t="s">
        <v>112</v>
      </c>
      <c r="D7" s="93" t="s">
        <v>113</v>
      </c>
      <c r="E7" s="93" t="s">
        <v>114</v>
      </c>
      <c r="F7" s="93" t="s">
        <v>115</v>
      </c>
      <c r="G7" s="93" t="s">
        <v>116</v>
      </c>
      <c r="H7" s="93" t="s">
        <v>117</v>
      </c>
      <c r="I7" s="93" t="s">
        <v>118</v>
      </c>
      <c r="J7" s="93" t="s">
        <v>119</v>
      </c>
      <c r="K7" s="93" t="s">
        <v>120</v>
      </c>
      <c r="L7" s="93" t="s">
        <v>121</v>
      </c>
      <c r="M7" s="93" t="s">
        <v>122</v>
      </c>
      <c r="N7" s="93" t="s">
        <v>123</v>
      </c>
      <c r="O7" s="93" t="s">
        <v>124</v>
      </c>
      <c r="P7" s="94" t="s">
        <v>125</v>
      </c>
    </row>
    <row r="8" spans="1:17" s="9" customFormat="1" x14ac:dyDescent="0.25">
      <c r="A8" s="89" t="s">
        <v>92</v>
      </c>
      <c r="B8" s="90"/>
      <c r="C8" s="91"/>
      <c r="D8" s="95" t="s">
        <v>2</v>
      </c>
      <c r="E8" s="95" t="s">
        <v>3</v>
      </c>
      <c r="F8" s="95" t="s">
        <v>4</v>
      </c>
      <c r="G8" s="95" t="s">
        <v>5</v>
      </c>
      <c r="H8" s="95" t="s">
        <v>6</v>
      </c>
      <c r="I8" s="95" t="s">
        <v>7</v>
      </c>
      <c r="J8" s="95" t="s">
        <v>8</v>
      </c>
      <c r="K8" s="95" t="s">
        <v>80</v>
      </c>
      <c r="L8" s="95" t="s">
        <v>81</v>
      </c>
      <c r="M8" s="95" t="s">
        <v>9</v>
      </c>
      <c r="N8" s="95" t="s">
        <v>82</v>
      </c>
      <c r="O8" s="95" t="s">
        <v>83</v>
      </c>
      <c r="P8" s="96" t="s">
        <v>84</v>
      </c>
      <c r="Q8" s="60"/>
    </row>
    <row r="9" spans="1:17" s="1" customFormat="1" x14ac:dyDescent="0.25">
      <c r="A9" s="74" t="s">
        <v>93</v>
      </c>
      <c r="B9" s="68"/>
      <c r="C9" s="91" t="s">
        <v>1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5"/>
      <c r="Q9" s="61"/>
    </row>
    <row r="10" spans="1:17" s="1" customFormat="1" x14ac:dyDescent="0.25">
      <c r="A10" s="74" t="s">
        <v>95</v>
      </c>
      <c r="B10" s="69" t="s">
        <v>22</v>
      </c>
      <c r="C10" s="71" t="s">
        <v>23</v>
      </c>
      <c r="D10" s="72">
        <v>9185190</v>
      </c>
      <c r="E10" s="72">
        <v>9185190</v>
      </c>
      <c r="F10" s="72">
        <f>9185190+152472</f>
        <v>9337662</v>
      </c>
      <c r="G10" s="72">
        <v>9185190</v>
      </c>
      <c r="H10" s="72">
        <v>9185190</v>
      </c>
      <c r="I10" s="72">
        <f>9185190+467360</f>
        <v>9652550</v>
      </c>
      <c r="J10" s="72">
        <v>9185190</v>
      </c>
      <c r="K10" s="72">
        <v>9185190</v>
      </c>
      <c r="L10" s="72">
        <v>9185190</v>
      </c>
      <c r="M10" s="72">
        <f>9185190+274674</f>
        <v>9459864</v>
      </c>
      <c r="N10" s="72">
        <v>9185190</v>
      </c>
      <c r="O10" s="72">
        <v>9185197</v>
      </c>
      <c r="P10" s="76">
        <f t="shared" ref="P10:P16" si="0">SUM(D10:O10)</f>
        <v>111116793</v>
      </c>
      <c r="Q10" s="62"/>
    </row>
    <row r="11" spans="1:17" s="1" customFormat="1" x14ac:dyDescent="0.25">
      <c r="A11" s="74" t="s">
        <v>96</v>
      </c>
      <c r="B11" s="69" t="s">
        <v>30</v>
      </c>
      <c r="C11" s="71" t="s">
        <v>31</v>
      </c>
      <c r="D11" s="72"/>
      <c r="E11" s="72"/>
      <c r="F11" s="72"/>
      <c r="G11" s="72"/>
      <c r="H11" s="72"/>
      <c r="I11" s="72"/>
      <c r="J11" s="72"/>
      <c r="K11" s="72"/>
      <c r="L11" s="72">
        <v>7606030</v>
      </c>
      <c r="M11" s="72"/>
      <c r="N11" s="72"/>
      <c r="O11" s="72"/>
      <c r="P11" s="76">
        <f t="shared" si="0"/>
        <v>7606030</v>
      </c>
      <c r="Q11" s="63"/>
    </row>
    <row r="12" spans="1:17" s="1" customFormat="1" x14ac:dyDescent="0.25">
      <c r="A12" s="89" t="s">
        <v>97</v>
      </c>
      <c r="B12" s="69" t="s">
        <v>24</v>
      </c>
      <c r="C12" s="71" t="s">
        <v>25</v>
      </c>
      <c r="D12" s="72">
        <v>50000</v>
      </c>
      <c r="E12" s="72">
        <v>1530000</v>
      </c>
      <c r="F12" s="72">
        <v>2250000</v>
      </c>
      <c r="G12" s="72">
        <v>3145000</v>
      </c>
      <c r="H12" s="72">
        <v>1750000</v>
      </c>
      <c r="I12" s="72">
        <v>975000</v>
      </c>
      <c r="J12" s="72">
        <v>875000</v>
      </c>
      <c r="K12" s="72">
        <v>875000</v>
      </c>
      <c r="L12" s="72">
        <v>2250000</v>
      </c>
      <c r="M12" s="72">
        <v>1460000</v>
      </c>
      <c r="N12" s="72">
        <v>150000</v>
      </c>
      <c r="O12" s="72">
        <v>580000</v>
      </c>
      <c r="P12" s="76">
        <f t="shared" si="0"/>
        <v>15890000</v>
      </c>
      <c r="Q12" s="63"/>
    </row>
    <row r="13" spans="1:17" s="1" customFormat="1" x14ac:dyDescent="0.25">
      <c r="A13" s="74" t="s">
        <v>98</v>
      </c>
      <c r="B13" s="69" t="s">
        <v>26</v>
      </c>
      <c r="C13" s="71" t="s">
        <v>27</v>
      </c>
      <c r="D13" s="72">
        <v>3282035</v>
      </c>
      <c r="E13" s="72">
        <v>3282035</v>
      </c>
      <c r="F13" s="72">
        <v>3282035</v>
      </c>
      <c r="G13" s="72">
        <v>3282035</v>
      </c>
      <c r="H13" s="72">
        <f>3282035+90351</f>
        <v>3372386</v>
      </c>
      <c r="I13" s="72">
        <v>3282035</v>
      </c>
      <c r="J13" s="72">
        <v>3282035</v>
      </c>
      <c r="K13" s="72">
        <v>3282035</v>
      </c>
      <c r="L13" s="72">
        <v>3382035</v>
      </c>
      <c r="M13" s="72">
        <v>3382035</v>
      </c>
      <c r="N13" s="72">
        <v>3382035</v>
      </c>
      <c r="O13" s="72">
        <v>3344862</v>
      </c>
      <c r="P13" s="76">
        <f t="shared" si="0"/>
        <v>39837598</v>
      </c>
      <c r="Q13" s="63"/>
    </row>
    <row r="14" spans="1:17" s="1" customFormat="1" x14ac:dyDescent="0.25">
      <c r="A14" s="74" t="s">
        <v>99</v>
      </c>
      <c r="B14" s="69" t="s">
        <v>28</v>
      </c>
      <c r="C14" s="71" t="s">
        <v>29</v>
      </c>
      <c r="D14" s="72">
        <v>0</v>
      </c>
      <c r="E14" s="72">
        <v>0</v>
      </c>
      <c r="F14" s="72">
        <v>0</v>
      </c>
      <c r="G14" s="72">
        <v>5000</v>
      </c>
      <c r="H14" s="72">
        <v>20000</v>
      </c>
      <c r="I14" s="72">
        <v>0</v>
      </c>
      <c r="J14" s="72">
        <v>0</v>
      </c>
      <c r="K14" s="72">
        <v>0</v>
      </c>
      <c r="L14" s="72">
        <v>0</v>
      </c>
      <c r="M14" s="72">
        <v>50000</v>
      </c>
      <c r="N14" s="72">
        <v>0</v>
      </c>
      <c r="O14" s="72">
        <v>0</v>
      </c>
      <c r="P14" s="76">
        <f t="shared" si="0"/>
        <v>75000</v>
      </c>
      <c r="Q14" s="63"/>
    </row>
    <row r="15" spans="1:17" s="1" customFormat="1" x14ac:dyDescent="0.25">
      <c r="A15" s="74" t="s">
        <v>100</v>
      </c>
      <c r="B15" s="69" t="s">
        <v>34</v>
      </c>
      <c r="C15" s="71" t="s">
        <v>35</v>
      </c>
      <c r="D15" s="72"/>
      <c r="E15" s="72"/>
      <c r="F15" s="72"/>
      <c r="G15" s="72"/>
      <c r="H15" s="72">
        <v>300000</v>
      </c>
      <c r="I15" s="72">
        <v>500000</v>
      </c>
      <c r="J15" s="72"/>
      <c r="K15" s="72"/>
      <c r="L15" s="72"/>
      <c r="M15" s="72"/>
      <c r="N15" s="72"/>
      <c r="O15" s="72"/>
      <c r="P15" s="76">
        <f t="shared" si="0"/>
        <v>800000</v>
      </c>
      <c r="Q15" s="63"/>
    </row>
    <row r="16" spans="1:17" s="1" customFormat="1" x14ac:dyDescent="0.25">
      <c r="A16" s="89" t="s">
        <v>94</v>
      </c>
      <c r="B16" s="69" t="s">
        <v>36</v>
      </c>
      <c r="C16" s="71" t="s">
        <v>37</v>
      </c>
      <c r="D16" s="72">
        <v>1478051</v>
      </c>
      <c r="E16" s="72">
        <v>1478051</v>
      </c>
      <c r="F16" s="72">
        <v>1478051</v>
      </c>
      <c r="G16" s="72">
        <v>1478051</v>
      </c>
      <c r="H16" s="72">
        <v>1478051</v>
      </c>
      <c r="I16" s="72">
        <v>1478051</v>
      </c>
      <c r="J16" s="72">
        <v>1478051</v>
      </c>
      <c r="K16" s="72">
        <v>1478051</v>
      </c>
      <c r="L16" s="72">
        <v>1478051</v>
      </c>
      <c r="M16" s="72">
        <v>1478051</v>
      </c>
      <c r="N16" s="72">
        <v>1478051</v>
      </c>
      <c r="O16" s="72">
        <f>1478050+29576</f>
        <v>1507626</v>
      </c>
      <c r="P16" s="76">
        <f t="shared" si="0"/>
        <v>17766187</v>
      </c>
      <c r="Q16" s="63"/>
    </row>
    <row r="17" spans="1:17" s="9" customFormat="1" ht="16.3" thickBot="1" x14ac:dyDescent="0.3">
      <c r="A17" s="74" t="s">
        <v>101</v>
      </c>
      <c r="B17" s="77"/>
      <c r="C17" s="78" t="s">
        <v>10</v>
      </c>
      <c r="D17" s="79">
        <f t="shared" ref="D17:O17" si="1">SUM(D10:D16)</f>
        <v>13995276</v>
      </c>
      <c r="E17" s="79">
        <f t="shared" si="1"/>
        <v>15475276</v>
      </c>
      <c r="F17" s="79">
        <f t="shared" si="1"/>
        <v>16347748</v>
      </c>
      <c r="G17" s="79">
        <f t="shared" si="1"/>
        <v>17095276</v>
      </c>
      <c r="H17" s="79">
        <f t="shared" si="1"/>
        <v>16105627</v>
      </c>
      <c r="I17" s="79">
        <f t="shared" si="1"/>
        <v>15887636</v>
      </c>
      <c r="J17" s="79">
        <f t="shared" si="1"/>
        <v>14820276</v>
      </c>
      <c r="K17" s="79">
        <f t="shared" si="1"/>
        <v>14820276</v>
      </c>
      <c r="L17" s="79">
        <f t="shared" si="1"/>
        <v>23901306</v>
      </c>
      <c r="M17" s="79">
        <f t="shared" si="1"/>
        <v>15829950</v>
      </c>
      <c r="N17" s="79">
        <f t="shared" si="1"/>
        <v>14195276</v>
      </c>
      <c r="O17" s="79">
        <f t="shared" si="1"/>
        <v>14617685</v>
      </c>
      <c r="P17" s="80">
        <f>SUM(P10:P16)</f>
        <v>193091608</v>
      </c>
      <c r="Q17" s="64"/>
    </row>
    <row r="18" spans="1:17" s="1" customFormat="1" ht="16.3" thickBot="1" x14ac:dyDescent="0.3">
      <c r="A18" s="74" t="s">
        <v>102</v>
      </c>
      <c r="B18" s="81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63"/>
    </row>
    <row r="19" spans="1:17" s="1" customFormat="1" x14ac:dyDescent="0.25">
      <c r="A19" s="74" t="s">
        <v>103</v>
      </c>
      <c r="B19" s="84" t="s">
        <v>38</v>
      </c>
      <c r="C19" s="85" t="s">
        <v>39</v>
      </c>
      <c r="D19" s="86">
        <f>7431457+327630</f>
        <v>7759087</v>
      </c>
      <c r="E19" s="86">
        <v>7431457</v>
      </c>
      <c r="F19" s="86">
        <v>7431457</v>
      </c>
      <c r="G19" s="86">
        <v>7431457</v>
      </c>
      <c r="H19" s="86">
        <v>7431457</v>
      </c>
      <c r="I19" s="86">
        <v>7431457</v>
      </c>
      <c r="J19" s="86">
        <v>7431028</v>
      </c>
      <c r="K19" s="86">
        <v>7531028</v>
      </c>
      <c r="L19" s="86">
        <v>7531028</v>
      </c>
      <c r="M19" s="86">
        <v>7541028</v>
      </c>
      <c r="N19" s="86">
        <v>7541028</v>
      </c>
      <c r="O19" s="86">
        <v>7540622</v>
      </c>
      <c r="P19" s="87">
        <f t="shared" ref="P19:P24" si="2">SUM(D19:O19)</f>
        <v>90032134</v>
      </c>
      <c r="Q19" s="63"/>
    </row>
    <row r="20" spans="1:17" s="1" customFormat="1" x14ac:dyDescent="0.25">
      <c r="A20" s="89" t="s">
        <v>104</v>
      </c>
      <c r="B20" s="69" t="s">
        <v>40</v>
      </c>
      <c r="C20" s="69" t="s">
        <v>41</v>
      </c>
      <c r="D20" s="72">
        <v>905000</v>
      </c>
      <c r="E20" s="72">
        <v>905000</v>
      </c>
      <c r="F20" s="72">
        <v>905000</v>
      </c>
      <c r="G20" s="72">
        <v>905000</v>
      </c>
      <c r="H20" s="72">
        <v>905000</v>
      </c>
      <c r="I20" s="72">
        <v>905000</v>
      </c>
      <c r="J20" s="72">
        <v>905000</v>
      </c>
      <c r="K20" s="72">
        <v>905000</v>
      </c>
      <c r="L20" s="72">
        <v>905000</v>
      </c>
      <c r="M20" s="72">
        <v>905000</v>
      </c>
      <c r="N20" s="72">
        <v>955000</v>
      </c>
      <c r="O20" s="72">
        <v>955055</v>
      </c>
      <c r="P20" s="76">
        <f t="shared" si="2"/>
        <v>10960055</v>
      </c>
      <c r="Q20" s="63"/>
    </row>
    <row r="21" spans="1:17" s="1" customFormat="1" x14ac:dyDescent="0.25">
      <c r="A21" s="74" t="s">
        <v>105</v>
      </c>
      <c r="B21" s="69" t="s">
        <v>42</v>
      </c>
      <c r="C21" s="71" t="s">
        <v>43</v>
      </c>
      <c r="D21" s="72">
        <v>4912010</v>
      </c>
      <c r="E21" s="72">
        <v>4912010</v>
      </c>
      <c r="F21" s="72">
        <v>4912010</v>
      </c>
      <c r="G21" s="72">
        <v>4912010</v>
      </c>
      <c r="H21" s="72">
        <v>4912010</v>
      </c>
      <c r="I21" s="72">
        <v>4912010</v>
      </c>
      <c r="J21" s="72">
        <v>4912010</v>
      </c>
      <c r="K21" s="72">
        <v>4912010</v>
      </c>
      <c r="L21" s="72">
        <v>4912010</v>
      </c>
      <c r="M21" s="72">
        <v>4912010</v>
      </c>
      <c r="N21" s="72">
        <v>4912010</v>
      </c>
      <c r="O21" s="72">
        <v>4912010</v>
      </c>
      <c r="P21" s="76">
        <f>SUM(D21:O21)</f>
        <v>58944120</v>
      </c>
      <c r="Q21" s="63"/>
    </row>
    <row r="22" spans="1:17" s="1" customFormat="1" x14ac:dyDescent="0.25">
      <c r="A22" s="74" t="s">
        <v>106</v>
      </c>
      <c r="B22" s="69" t="s">
        <v>44</v>
      </c>
      <c r="C22" s="73" t="s">
        <v>45</v>
      </c>
      <c r="D22" s="72">
        <v>40000</v>
      </c>
      <c r="E22" s="72">
        <v>110000</v>
      </c>
      <c r="F22" s="72">
        <v>100000</v>
      </c>
      <c r="G22" s="72">
        <v>120000</v>
      </c>
      <c r="H22" s="72">
        <v>50000</v>
      </c>
      <c r="I22" s="72">
        <v>0</v>
      </c>
      <c r="J22" s="72">
        <v>150000</v>
      </c>
      <c r="K22" s="72">
        <v>200000</v>
      </c>
      <c r="L22" s="72">
        <v>350000</v>
      </c>
      <c r="M22" s="72">
        <v>200000</v>
      </c>
      <c r="N22" s="72">
        <v>480000</v>
      </c>
      <c r="O22" s="72">
        <v>650000</v>
      </c>
      <c r="P22" s="76">
        <f t="shared" si="2"/>
        <v>2450000</v>
      </c>
      <c r="Q22" s="63"/>
    </row>
    <row r="23" spans="1:17" s="1" customFormat="1" x14ac:dyDescent="0.25">
      <c r="A23" s="74" t="s">
        <v>107</v>
      </c>
      <c r="B23" s="69" t="s">
        <v>46</v>
      </c>
      <c r="C23" s="73" t="s">
        <v>47</v>
      </c>
      <c r="D23" s="72">
        <v>1392835</v>
      </c>
      <c r="E23" s="72">
        <v>1392835</v>
      </c>
      <c r="F23" s="72">
        <v>1392835</v>
      </c>
      <c r="G23" s="72">
        <v>1372835</v>
      </c>
      <c r="H23" s="72">
        <v>1352835</v>
      </c>
      <c r="I23" s="72">
        <v>1352835</v>
      </c>
      <c r="J23" s="72">
        <v>1352835</v>
      </c>
      <c r="K23" s="72">
        <v>1352835</v>
      </c>
      <c r="L23" s="72">
        <v>1352835</v>
      </c>
      <c r="M23" s="72">
        <v>1352935</v>
      </c>
      <c r="N23" s="72">
        <v>1352935</v>
      </c>
      <c r="O23" s="72">
        <f>1367958</f>
        <v>1367958</v>
      </c>
      <c r="P23" s="76">
        <f t="shared" si="2"/>
        <v>16389343</v>
      </c>
      <c r="Q23" s="63"/>
    </row>
    <row r="24" spans="1:17" s="1" customFormat="1" x14ac:dyDescent="0.25">
      <c r="A24" s="89" t="s">
        <v>108</v>
      </c>
      <c r="B24" s="69" t="s">
        <v>48</v>
      </c>
      <c r="C24" s="73" t="s">
        <v>49</v>
      </c>
      <c r="D24" s="72">
        <v>0</v>
      </c>
      <c r="E24" s="72">
        <v>0</v>
      </c>
      <c r="F24" s="100">
        <v>300000</v>
      </c>
      <c r="G24" s="72">
        <v>100000</v>
      </c>
      <c r="H24" s="72">
        <v>486120</v>
      </c>
      <c r="I24" s="72">
        <v>0</v>
      </c>
      <c r="J24" s="72">
        <v>0</v>
      </c>
      <c r="K24" s="72">
        <v>0</v>
      </c>
      <c r="L24" s="72">
        <v>700000</v>
      </c>
      <c r="M24" s="72">
        <v>252500</v>
      </c>
      <c r="N24" s="72">
        <v>350000</v>
      </c>
      <c r="O24" s="72">
        <v>0</v>
      </c>
      <c r="P24" s="76">
        <f t="shared" si="2"/>
        <v>2188620</v>
      </c>
      <c r="Q24" s="63"/>
    </row>
    <row r="25" spans="1:17" s="1" customFormat="1" x14ac:dyDescent="0.25">
      <c r="A25" s="74" t="s">
        <v>109</v>
      </c>
      <c r="B25" s="69" t="s">
        <v>50</v>
      </c>
      <c r="C25" s="73" t="s">
        <v>11</v>
      </c>
      <c r="D25" s="72">
        <v>0</v>
      </c>
      <c r="E25" s="72">
        <v>0</v>
      </c>
      <c r="F25" s="72">
        <v>0</v>
      </c>
      <c r="G25" s="72">
        <v>0</v>
      </c>
      <c r="H25" s="72"/>
      <c r="I25" s="72"/>
      <c r="J25" s="72"/>
      <c r="K25" s="72">
        <v>7983280</v>
      </c>
      <c r="L25" s="72">
        <v>1073632</v>
      </c>
      <c r="M25" s="72">
        <v>0</v>
      </c>
      <c r="N25" s="72">
        <v>0</v>
      </c>
      <c r="O25" s="72">
        <v>0</v>
      </c>
      <c r="P25" s="76">
        <f>SUM(D25:O25)</f>
        <v>9056912</v>
      </c>
      <c r="Q25" s="63"/>
    </row>
    <row r="26" spans="1:17" s="1" customFormat="1" x14ac:dyDescent="0.25">
      <c r="A26" s="74" t="s">
        <v>110</v>
      </c>
      <c r="B26" s="69" t="s">
        <v>53</v>
      </c>
      <c r="C26" s="73" t="s">
        <v>54</v>
      </c>
      <c r="D26" s="72">
        <v>3070424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6">
        <f>SUM(D26:O26)</f>
        <v>3070424</v>
      </c>
      <c r="Q26" s="63"/>
    </row>
    <row r="27" spans="1:17" s="3" customFormat="1" ht="16.3" thickBot="1" x14ac:dyDescent="0.3">
      <c r="A27" s="74" t="s">
        <v>129</v>
      </c>
      <c r="B27" s="88"/>
      <c r="C27" s="78" t="s">
        <v>12</v>
      </c>
      <c r="D27" s="79">
        <f t="shared" ref="D27:P27" si="3">SUM(D19:D26)</f>
        <v>18079356</v>
      </c>
      <c r="E27" s="79">
        <f t="shared" si="3"/>
        <v>14751302</v>
      </c>
      <c r="F27" s="79">
        <f t="shared" si="3"/>
        <v>15041302</v>
      </c>
      <c r="G27" s="79">
        <f t="shared" si="3"/>
        <v>14841302</v>
      </c>
      <c r="H27" s="79">
        <f t="shared" si="3"/>
        <v>15137422</v>
      </c>
      <c r="I27" s="79">
        <f t="shared" si="3"/>
        <v>14601302</v>
      </c>
      <c r="J27" s="79">
        <f t="shared" si="3"/>
        <v>14750873</v>
      </c>
      <c r="K27" s="79">
        <f t="shared" si="3"/>
        <v>22884153</v>
      </c>
      <c r="L27" s="79">
        <f t="shared" si="3"/>
        <v>16824505</v>
      </c>
      <c r="M27" s="79">
        <f t="shared" si="3"/>
        <v>15163473</v>
      </c>
      <c r="N27" s="79">
        <f t="shared" si="3"/>
        <v>15590973</v>
      </c>
      <c r="O27" s="79">
        <f t="shared" si="3"/>
        <v>15425645</v>
      </c>
      <c r="P27" s="80">
        <f t="shared" si="3"/>
        <v>193091608</v>
      </c>
    </row>
    <row r="28" spans="1:17" x14ac:dyDescent="0.25"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41" spans="13:13" x14ac:dyDescent="0.25">
      <c r="M41" s="6"/>
    </row>
  </sheetData>
  <mergeCells count="5">
    <mergeCell ref="A5:P5"/>
    <mergeCell ref="D6:O6"/>
    <mergeCell ref="A2:P2"/>
    <mergeCell ref="A3:P3"/>
    <mergeCell ref="A4:P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10" zoomScaleNormal="110" workbookViewId="0">
      <selection activeCell="B7" sqref="B7:D7"/>
    </sheetView>
  </sheetViews>
  <sheetFormatPr defaultColWidth="9" defaultRowHeight="15.65" x14ac:dyDescent="0.25"/>
  <cols>
    <col min="1" max="1" width="22.109375" style="7" bestFit="1" customWidth="1"/>
    <col min="2" max="2" width="20.109375" style="7" customWidth="1"/>
    <col min="3" max="3" width="20.6640625" style="7" customWidth="1"/>
    <col min="4" max="4" width="20.88671875" style="7" customWidth="1"/>
    <col min="5" max="5" width="17.88671875" style="7" customWidth="1"/>
    <col min="6" max="6" width="18.21875" style="7" customWidth="1"/>
    <col min="7" max="16384" width="9" style="7"/>
  </cols>
  <sheetData>
    <row r="1" spans="1:6" s="1" customFormat="1" ht="20.25" customHeight="1" x14ac:dyDescent="0.25">
      <c r="A1" s="101" t="s">
        <v>55</v>
      </c>
      <c r="B1" s="101"/>
      <c r="C1" s="101"/>
      <c r="D1" s="101"/>
      <c r="E1" s="101"/>
      <c r="F1" s="101"/>
    </row>
    <row r="2" spans="1:6" s="1" customFormat="1" ht="21.75" customHeight="1" x14ac:dyDescent="0.25">
      <c r="A2" s="101" t="s">
        <v>128</v>
      </c>
      <c r="B2" s="101"/>
      <c r="C2" s="101"/>
      <c r="D2" s="101"/>
      <c r="E2" s="101"/>
      <c r="F2" s="101"/>
    </row>
    <row r="3" spans="1:6" s="1" customFormat="1" x14ac:dyDescent="0.25">
      <c r="A3" s="11"/>
      <c r="B3" s="11"/>
      <c r="C3" s="11"/>
      <c r="D3" s="11"/>
      <c r="E3" s="11"/>
      <c r="F3" s="11"/>
    </row>
    <row r="4" spans="1:6" s="1" customFormat="1" ht="30.75" customHeight="1" x14ac:dyDescent="0.25">
      <c r="A4" s="41" t="s">
        <v>56</v>
      </c>
      <c r="B4" s="105" t="s">
        <v>77</v>
      </c>
      <c r="C4" s="105"/>
      <c r="D4" s="106" t="s">
        <v>78</v>
      </c>
      <c r="E4" s="106"/>
      <c r="F4" s="42" t="s">
        <v>79</v>
      </c>
    </row>
    <row r="5" spans="1:6" s="1" customFormat="1" x14ac:dyDescent="0.25">
      <c r="A5" s="43"/>
      <c r="B5" s="44"/>
      <c r="C5" s="44"/>
      <c r="D5" s="44"/>
      <c r="E5" s="44"/>
      <c r="F5" s="44"/>
    </row>
    <row r="6" spans="1:6" s="1" customFormat="1" x14ac:dyDescent="0.25">
      <c r="A6" s="1" t="s">
        <v>126</v>
      </c>
      <c r="C6" s="45" t="s">
        <v>15</v>
      </c>
      <c r="D6" s="46">
        <v>67500</v>
      </c>
      <c r="E6" s="46"/>
      <c r="F6" s="47">
        <f>SUM(C6:D6)</f>
        <v>67500</v>
      </c>
    </row>
    <row r="7" spans="1:6" s="1" customFormat="1" ht="39.1" customHeight="1" x14ac:dyDescent="0.25">
      <c r="A7" s="97"/>
      <c r="B7" s="103" t="s">
        <v>127</v>
      </c>
      <c r="C7" s="104"/>
      <c r="D7" s="104"/>
      <c r="E7" s="98"/>
      <c r="F7" s="98"/>
    </row>
    <row r="8" spans="1:6" s="1" customFormat="1" x14ac:dyDescent="0.25">
      <c r="A8" s="1" t="s">
        <v>14</v>
      </c>
      <c r="C8" s="45" t="s">
        <v>15</v>
      </c>
      <c r="D8" s="46">
        <v>0</v>
      </c>
      <c r="E8" s="46"/>
      <c r="F8" s="47">
        <f>SUM(C8:D8)</f>
        <v>0</v>
      </c>
    </row>
    <row r="9" spans="1:6" s="1" customFormat="1" x14ac:dyDescent="0.25">
      <c r="C9" s="45"/>
      <c r="D9" s="48" t="s">
        <v>16</v>
      </c>
      <c r="E9" s="48"/>
      <c r="F9" s="47"/>
    </row>
    <row r="10" spans="1:6" s="1" customFormat="1" x14ac:dyDescent="0.25">
      <c r="A10" s="49" t="s">
        <v>17</v>
      </c>
      <c r="C10" s="45" t="s">
        <v>15</v>
      </c>
      <c r="D10" s="46">
        <v>2262400</v>
      </c>
      <c r="E10" s="46"/>
      <c r="F10" s="47">
        <f>SUM(C10:D10)</f>
        <v>2262400</v>
      </c>
    </row>
    <row r="11" spans="1:6" s="1" customFormat="1" ht="28.55" customHeight="1" x14ac:dyDescent="0.25">
      <c r="A11" s="49"/>
      <c r="C11" s="50"/>
      <c r="D11" s="51" t="s">
        <v>57</v>
      </c>
      <c r="E11" s="48"/>
      <c r="F11" s="47"/>
    </row>
    <row r="12" spans="1:6" s="1" customFormat="1" x14ac:dyDescent="0.25">
      <c r="A12" s="49" t="s">
        <v>58</v>
      </c>
      <c r="B12" s="49"/>
      <c r="C12" s="45" t="s">
        <v>15</v>
      </c>
      <c r="D12" s="45" t="s">
        <v>18</v>
      </c>
      <c r="E12" s="45"/>
      <c r="F12" s="52" t="s">
        <v>18</v>
      </c>
    </row>
    <row r="13" spans="1:6" s="1" customFormat="1" x14ac:dyDescent="0.25">
      <c r="A13" s="49"/>
      <c r="B13" s="49"/>
      <c r="C13" s="45"/>
      <c r="D13" s="45"/>
      <c r="E13" s="45"/>
      <c r="F13" s="52"/>
    </row>
    <row r="14" spans="1:6" s="1" customFormat="1" x14ac:dyDescent="0.25">
      <c r="A14" s="1" t="s">
        <v>19</v>
      </c>
      <c r="C14" s="45" t="s">
        <v>15</v>
      </c>
      <c r="D14" s="45" t="s">
        <v>15</v>
      </c>
      <c r="E14" s="45"/>
      <c r="F14" s="52" t="s">
        <v>18</v>
      </c>
    </row>
    <row r="15" spans="1:6" s="1" customFormat="1" x14ac:dyDescent="0.25">
      <c r="C15" s="45"/>
      <c r="D15" s="45"/>
      <c r="E15" s="45"/>
      <c r="F15" s="52"/>
    </row>
    <row r="16" spans="1:6" s="1" customFormat="1" x14ac:dyDescent="0.25">
      <c r="A16" s="1" t="s">
        <v>20</v>
      </c>
      <c r="C16" s="46">
        <v>0</v>
      </c>
      <c r="D16" s="46">
        <v>0</v>
      </c>
      <c r="E16" s="53">
        <v>0</v>
      </c>
      <c r="F16" s="47">
        <f>SUM(B16:D16)</f>
        <v>0</v>
      </c>
    </row>
    <row r="17" spans="1:7" s="1" customFormat="1" ht="67.599999999999994" customHeight="1" x14ac:dyDescent="0.25">
      <c r="A17" s="54"/>
      <c r="B17" s="55" t="s">
        <v>21</v>
      </c>
      <c r="C17" s="55" t="s">
        <v>61</v>
      </c>
      <c r="D17" s="55" t="s">
        <v>59</v>
      </c>
      <c r="E17" s="55" t="s">
        <v>60</v>
      </c>
      <c r="F17" s="55"/>
      <c r="G17" s="56"/>
    </row>
    <row r="18" spans="1:7" s="1" customFormat="1" x14ac:dyDescent="0.25">
      <c r="A18" s="57" t="s">
        <v>13</v>
      </c>
      <c r="B18" s="57">
        <f>SUM(B16:B17)</f>
        <v>0</v>
      </c>
      <c r="C18" s="47">
        <f>SUM(C16)</f>
        <v>0</v>
      </c>
      <c r="D18" s="47">
        <f>SUM(D8:D17)</f>
        <v>2262400</v>
      </c>
      <c r="E18" s="47"/>
      <c r="F18" s="47">
        <f>SUM(F8:F17)</f>
        <v>2262400</v>
      </c>
    </row>
    <row r="19" spans="1:7" s="1" customFormat="1" x14ac:dyDescent="0.25"/>
  </sheetData>
  <mergeCells count="5">
    <mergeCell ref="B7:D7"/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5"/>
  <sheetViews>
    <sheetView topLeftCell="B10" zoomScale="110" zoomScaleNormal="110" zoomScaleSheetLayoutView="100" workbookViewId="0">
      <selection activeCell="D14" sqref="D14"/>
    </sheetView>
  </sheetViews>
  <sheetFormatPr defaultColWidth="9" defaultRowHeight="15.65" x14ac:dyDescent="0.25"/>
  <cols>
    <col min="1" max="1" width="1.109375" style="10" hidden="1" customWidth="1"/>
    <col min="2" max="2" width="6.6640625" style="10" customWidth="1"/>
    <col min="3" max="3" width="49.44140625" style="10" customWidth="1"/>
    <col min="4" max="6" width="14.5546875" style="10" customWidth="1"/>
    <col min="7" max="7" width="15.88671875" style="10" customWidth="1"/>
    <col min="8" max="16384" width="9" style="10"/>
  </cols>
  <sheetData>
    <row r="1" spans="1:107" ht="30.1" customHeight="1" x14ac:dyDescent="0.25">
      <c r="A1" s="107" t="s">
        <v>74</v>
      </c>
      <c r="B1" s="107"/>
      <c r="C1" s="107"/>
      <c r="D1" s="108"/>
      <c r="E1" s="108"/>
      <c r="F1" s="108"/>
      <c r="G1" s="109"/>
    </row>
    <row r="2" spans="1:107" ht="27.7" customHeight="1" x14ac:dyDescent="0.25">
      <c r="A2" s="107" t="s">
        <v>89</v>
      </c>
      <c r="B2" s="107"/>
      <c r="C2" s="107"/>
      <c r="D2" s="108"/>
      <c r="E2" s="108"/>
      <c r="F2" s="108"/>
      <c r="G2" s="109"/>
    </row>
    <row r="3" spans="1:107" ht="27.7" customHeight="1" x14ac:dyDescent="0.25">
      <c r="A3" s="22"/>
      <c r="B3" s="110" t="s">
        <v>62</v>
      </c>
      <c r="C3" s="111"/>
      <c r="D3" s="111"/>
      <c r="E3" s="111"/>
      <c r="F3" s="111"/>
      <c r="G3" s="109"/>
    </row>
    <row r="4" spans="1:107" ht="20.25" customHeight="1" x14ac:dyDescent="0.25">
      <c r="A4" s="22"/>
      <c r="B4" s="112" t="s">
        <v>76</v>
      </c>
      <c r="C4" s="112"/>
      <c r="D4" s="112"/>
      <c r="E4" s="112"/>
      <c r="F4" s="112"/>
      <c r="G4" s="113"/>
    </row>
    <row r="5" spans="1:107" s="14" customFormat="1" ht="45.7" customHeight="1" x14ac:dyDescent="0.25">
      <c r="A5" s="13"/>
      <c r="B5" s="99" t="s">
        <v>63</v>
      </c>
      <c r="C5" s="58" t="s">
        <v>64</v>
      </c>
      <c r="D5" s="59" t="s">
        <v>85</v>
      </c>
      <c r="E5" s="59" t="s">
        <v>86</v>
      </c>
      <c r="F5" s="59" t="s">
        <v>87</v>
      </c>
      <c r="G5" s="59" t="s">
        <v>90</v>
      </c>
    </row>
    <row r="6" spans="1:107" s="12" customFormat="1" ht="31.6" customHeight="1" x14ac:dyDescent="0.25">
      <c r="A6" s="15" t="s">
        <v>65</v>
      </c>
      <c r="B6" s="23"/>
      <c r="C6" s="24" t="s">
        <v>65</v>
      </c>
      <c r="D6" s="25">
        <f>SUM(D7+D8+D9+D10)</f>
        <v>166919391</v>
      </c>
      <c r="E6" s="25">
        <f>SUM(E7+E8+E9+E10)</f>
        <v>173050000</v>
      </c>
      <c r="F6" s="25">
        <f>SUM(F7+F8+F9+F10)</f>
        <v>180050000</v>
      </c>
      <c r="G6" s="25">
        <f>SUM(G7+G8+G9+G10)</f>
        <v>187050000</v>
      </c>
    </row>
    <row r="7" spans="1:107" s="12" customFormat="1" x14ac:dyDescent="0.25">
      <c r="A7" s="16"/>
      <c r="B7" s="26" t="s">
        <v>22</v>
      </c>
      <c r="C7" s="27" t="s">
        <v>23</v>
      </c>
      <c r="D7" s="28">
        <f>ütemterv!P10</f>
        <v>111116793</v>
      </c>
      <c r="E7" s="28">
        <v>115000000</v>
      </c>
      <c r="F7" s="28">
        <v>120000000</v>
      </c>
      <c r="G7" s="28">
        <v>125000000</v>
      </c>
    </row>
    <row r="8" spans="1:107" s="12" customFormat="1" x14ac:dyDescent="0.25">
      <c r="A8" s="16"/>
      <c r="B8" s="26" t="s">
        <v>24</v>
      </c>
      <c r="C8" s="27" t="s">
        <v>25</v>
      </c>
      <c r="D8" s="28">
        <f>ütemterv!P12</f>
        <v>15890000</v>
      </c>
      <c r="E8" s="28">
        <v>18000000</v>
      </c>
      <c r="F8" s="28">
        <v>19000000</v>
      </c>
      <c r="G8" s="28">
        <v>20000000</v>
      </c>
    </row>
    <row r="9" spans="1:107" s="12" customFormat="1" x14ac:dyDescent="0.25">
      <c r="A9" s="16"/>
      <c r="B9" s="26" t="s">
        <v>26</v>
      </c>
      <c r="C9" s="27" t="s">
        <v>27</v>
      </c>
      <c r="D9" s="28">
        <f>ütemterv!P13</f>
        <v>39837598</v>
      </c>
      <c r="E9" s="28">
        <v>40000000</v>
      </c>
      <c r="F9" s="28">
        <v>41000000</v>
      </c>
      <c r="G9" s="28">
        <v>42000000</v>
      </c>
    </row>
    <row r="10" spans="1:107" s="12" customFormat="1" x14ac:dyDescent="0.25">
      <c r="A10" s="16"/>
      <c r="B10" s="26" t="s">
        <v>28</v>
      </c>
      <c r="C10" s="27" t="s">
        <v>29</v>
      </c>
      <c r="D10" s="28">
        <f>ütemterv!P14</f>
        <v>75000</v>
      </c>
      <c r="E10" s="28">
        <v>50000</v>
      </c>
      <c r="F10" s="28">
        <v>50000</v>
      </c>
      <c r="G10" s="28">
        <v>50000</v>
      </c>
    </row>
    <row r="11" spans="1:107" s="14" customFormat="1" ht="32.299999999999997" customHeight="1" x14ac:dyDescent="0.25">
      <c r="A11" s="17"/>
      <c r="B11" s="26"/>
      <c r="C11" s="29" t="s">
        <v>66</v>
      </c>
      <c r="D11" s="30">
        <f>SUM(D12:D14)</f>
        <v>8406030</v>
      </c>
      <c r="E11" s="30">
        <f>SUM(E12:E14)</f>
        <v>0</v>
      </c>
      <c r="F11" s="30">
        <f>SUM(F12:F14)</f>
        <v>0</v>
      </c>
      <c r="G11" s="30">
        <f>SUM(G12:G14)</f>
        <v>0</v>
      </c>
    </row>
    <row r="12" spans="1:107" s="14" customFormat="1" ht="32.299999999999997" customHeight="1" x14ac:dyDescent="0.25">
      <c r="A12" s="18" t="s">
        <v>68</v>
      </c>
      <c r="B12" s="26" t="s">
        <v>30</v>
      </c>
      <c r="C12" s="27" t="s">
        <v>31</v>
      </c>
      <c r="D12" s="28">
        <v>0</v>
      </c>
      <c r="E12" s="28">
        <v>0</v>
      </c>
      <c r="F12" s="28">
        <v>0</v>
      </c>
      <c r="G12" s="28">
        <v>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</row>
    <row r="13" spans="1:107" s="12" customFormat="1" x14ac:dyDescent="0.25">
      <c r="A13" s="16"/>
      <c r="B13" s="26" t="s">
        <v>32</v>
      </c>
      <c r="C13" s="27" t="s">
        <v>33</v>
      </c>
      <c r="D13" s="28">
        <f>ütemterv!P11</f>
        <v>7606030</v>
      </c>
      <c r="E13" s="28">
        <v>0</v>
      </c>
      <c r="F13" s="28">
        <v>0</v>
      </c>
      <c r="G13" s="28">
        <v>0</v>
      </c>
    </row>
    <row r="14" spans="1:107" s="12" customFormat="1" x14ac:dyDescent="0.25">
      <c r="A14" s="16"/>
      <c r="B14" s="26" t="s">
        <v>34</v>
      </c>
      <c r="C14" s="27" t="s">
        <v>35</v>
      </c>
      <c r="D14" s="28">
        <f>ütemterv!P15</f>
        <v>800000</v>
      </c>
      <c r="E14" s="28">
        <v>0</v>
      </c>
      <c r="F14" s="28">
        <v>0</v>
      </c>
      <c r="G14" s="28">
        <v>0</v>
      </c>
    </row>
    <row r="15" spans="1:107" s="12" customFormat="1" x14ac:dyDescent="0.25">
      <c r="A15" s="16"/>
      <c r="B15" s="31"/>
      <c r="C15" s="29"/>
      <c r="D15" s="30"/>
      <c r="E15" s="30"/>
      <c r="F15" s="30"/>
      <c r="G15" s="30"/>
    </row>
    <row r="16" spans="1:107" s="12" customFormat="1" x14ac:dyDescent="0.25">
      <c r="A16" s="16"/>
      <c r="B16" s="31" t="s">
        <v>36</v>
      </c>
      <c r="C16" s="29" t="s">
        <v>37</v>
      </c>
      <c r="D16" s="30">
        <f>ütemterv!P16</f>
        <v>17766187</v>
      </c>
      <c r="E16" s="30">
        <v>18000000</v>
      </c>
      <c r="F16" s="30">
        <v>18000000</v>
      </c>
      <c r="G16" s="30">
        <v>19000000</v>
      </c>
    </row>
    <row r="17" spans="1:67" s="12" customFormat="1" ht="13.6" customHeight="1" x14ac:dyDescent="0.25">
      <c r="A17" s="16"/>
      <c r="B17" s="26"/>
      <c r="C17" s="32"/>
      <c r="D17" s="33"/>
      <c r="E17" s="33"/>
      <c r="F17" s="33"/>
      <c r="G17" s="33"/>
    </row>
    <row r="18" spans="1:67" s="12" customFormat="1" ht="17.350000000000001" customHeight="1" x14ac:dyDescent="0.25">
      <c r="A18" s="16"/>
      <c r="B18" s="34" t="s">
        <v>69</v>
      </c>
      <c r="C18" s="35" t="s">
        <v>67</v>
      </c>
      <c r="D18" s="36">
        <f>SUM(D6+D11+D16)</f>
        <v>193091608</v>
      </c>
      <c r="E18" s="36">
        <f>SUM(E6+E11+E16)</f>
        <v>191050000</v>
      </c>
      <c r="F18" s="36">
        <f>SUM(F6+F11+F16)</f>
        <v>198050000</v>
      </c>
      <c r="G18" s="36">
        <f>SUM(G6+G11+G16)</f>
        <v>206050000</v>
      </c>
    </row>
    <row r="19" spans="1:67" s="12" customFormat="1" x14ac:dyDescent="0.25">
      <c r="A19" s="16"/>
      <c r="B19" s="31"/>
      <c r="C19" s="37"/>
      <c r="D19" s="30"/>
      <c r="E19" s="30"/>
      <c r="F19" s="30"/>
      <c r="G19" s="30"/>
    </row>
    <row r="20" spans="1:67" s="12" customFormat="1" x14ac:dyDescent="0.25">
      <c r="A20" s="18" t="s">
        <v>70</v>
      </c>
      <c r="B20" s="38"/>
      <c r="C20" s="39" t="s">
        <v>68</v>
      </c>
      <c r="D20" s="30">
        <f>SUM(D21:D25)</f>
        <v>178775652</v>
      </c>
      <c r="E20" s="30">
        <f>SUM(E21:E25)</f>
        <v>184050000</v>
      </c>
      <c r="F20" s="30">
        <f>SUM(F21:F25)</f>
        <v>190550000</v>
      </c>
      <c r="G20" s="30">
        <f>SUM(G21:G25)</f>
        <v>197000000</v>
      </c>
    </row>
    <row r="21" spans="1:67" s="12" customFormat="1" ht="18.7" customHeight="1" x14ac:dyDescent="0.25">
      <c r="A21" s="18"/>
      <c r="B21" s="26" t="s">
        <v>38</v>
      </c>
      <c r="C21" s="40" t="s">
        <v>39</v>
      </c>
      <c r="D21" s="28">
        <f>ütemterv!P19</f>
        <v>90032134</v>
      </c>
      <c r="E21" s="28">
        <v>95000000</v>
      </c>
      <c r="F21" s="28">
        <v>98000000</v>
      </c>
      <c r="G21" s="28">
        <v>102000000</v>
      </c>
    </row>
    <row r="22" spans="1:67" s="12" customFormat="1" x14ac:dyDescent="0.25">
      <c r="A22" s="16"/>
      <c r="B22" s="26" t="s">
        <v>40</v>
      </c>
      <c r="C22" s="32" t="s">
        <v>41</v>
      </c>
      <c r="D22" s="28">
        <f>ütemterv!P20</f>
        <v>10960055</v>
      </c>
      <c r="E22" s="28">
        <v>11000000</v>
      </c>
      <c r="F22" s="28">
        <v>12000000</v>
      </c>
      <c r="G22" s="28">
        <v>13000000</v>
      </c>
    </row>
    <row r="23" spans="1:67" s="12" customFormat="1" x14ac:dyDescent="0.25">
      <c r="A23" s="16"/>
      <c r="B23" s="26" t="s">
        <v>42</v>
      </c>
      <c r="C23" s="27" t="s">
        <v>43</v>
      </c>
      <c r="D23" s="28">
        <f>ütemterv!P21</f>
        <v>58944120</v>
      </c>
      <c r="E23" s="28">
        <v>59000000</v>
      </c>
      <c r="F23" s="28">
        <v>60000000</v>
      </c>
      <c r="G23" s="28">
        <v>61000000</v>
      </c>
    </row>
    <row r="24" spans="1:67" s="21" customFormat="1" ht="22.6" customHeight="1" x14ac:dyDescent="0.25">
      <c r="A24" s="20" t="s">
        <v>71</v>
      </c>
      <c r="B24" s="26" t="s">
        <v>44</v>
      </c>
      <c r="C24" s="40" t="s">
        <v>45</v>
      </c>
      <c r="D24" s="28">
        <f>ütemterv!P22</f>
        <v>2450000</v>
      </c>
      <c r="E24" s="28">
        <v>2000000</v>
      </c>
      <c r="F24" s="28">
        <v>2000000</v>
      </c>
      <c r="G24" s="28">
        <v>2000000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</row>
    <row r="25" spans="1:67" s="12" customFormat="1" x14ac:dyDescent="0.25">
      <c r="B25" s="26" t="s">
        <v>46</v>
      </c>
      <c r="C25" s="40" t="s">
        <v>47</v>
      </c>
      <c r="D25" s="28">
        <f>ütemterv!P23</f>
        <v>16389343</v>
      </c>
      <c r="E25" s="28">
        <v>17050000</v>
      </c>
      <c r="F25" s="28">
        <v>18550000</v>
      </c>
      <c r="G25" s="28">
        <v>19000000</v>
      </c>
    </row>
    <row r="26" spans="1:67" s="12" customFormat="1" x14ac:dyDescent="0.25">
      <c r="B26" s="26"/>
      <c r="C26" s="40"/>
      <c r="D26" s="28"/>
      <c r="E26" s="28"/>
      <c r="F26" s="28"/>
      <c r="G26" s="28"/>
    </row>
    <row r="27" spans="1:67" s="12" customFormat="1" x14ac:dyDescent="0.25">
      <c r="B27" s="38"/>
      <c r="C27" s="39" t="s">
        <v>70</v>
      </c>
      <c r="D27" s="30">
        <f>SUM(D28:D29,D30)</f>
        <v>11245532</v>
      </c>
      <c r="E27" s="30">
        <f>SUM(E28:E29,E30)</f>
        <v>3500000</v>
      </c>
      <c r="F27" s="30">
        <f>SUM(F28:F29,F30)</f>
        <v>3800000</v>
      </c>
      <c r="G27" s="30">
        <f>SUM(G28:G29,G30)</f>
        <v>5250000</v>
      </c>
    </row>
    <row r="28" spans="1:67" s="12" customFormat="1" x14ac:dyDescent="0.25">
      <c r="B28" s="26" t="s">
        <v>48</v>
      </c>
      <c r="C28" s="40" t="s">
        <v>49</v>
      </c>
      <c r="D28" s="28">
        <f>ütemterv!P24</f>
        <v>2188620</v>
      </c>
      <c r="E28" s="28">
        <v>1000000</v>
      </c>
      <c r="F28" s="28">
        <v>1300000</v>
      </c>
      <c r="G28" s="28">
        <v>1250000</v>
      </c>
    </row>
    <row r="29" spans="1:67" s="12" customFormat="1" x14ac:dyDescent="0.25">
      <c r="B29" s="26" t="s">
        <v>50</v>
      </c>
      <c r="C29" s="40" t="s">
        <v>11</v>
      </c>
      <c r="D29" s="28">
        <f>ütemterv!P25</f>
        <v>9056912</v>
      </c>
      <c r="E29" s="28">
        <v>2500000</v>
      </c>
      <c r="F29" s="28">
        <v>2500000</v>
      </c>
      <c r="G29" s="28">
        <v>4000000</v>
      </c>
    </row>
    <row r="30" spans="1:67" s="12" customFormat="1" x14ac:dyDescent="0.25">
      <c r="B30" s="26" t="s">
        <v>51</v>
      </c>
      <c r="C30" s="40" t="s">
        <v>52</v>
      </c>
      <c r="D30" s="28">
        <v>0</v>
      </c>
      <c r="E30" s="28">
        <v>0</v>
      </c>
      <c r="F30" s="28">
        <v>0</v>
      </c>
      <c r="G30" s="28">
        <v>0</v>
      </c>
    </row>
    <row r="31" spans="1:67" s="12" customFormat="1" x14ac:dyDescent="0.25">
      <c r="B31" s="26"/>
      <c r="C31" s="40"/>
      <c r="D31" s="28"/>
      <c r="E31" s="28"/>
      <c r="F31" s="28"/>
      <c r="G31" s="28"/>
    </row>
    <row r="32" spans="1:67" s="12" customFormat="1" x14ac:dyDescent="0.25">
      <c r="B32" s="31" t="s">
        <v>53</v>
      </c>
      <c r="C32" s="39" t="s">
        <v>54</v>
      </c>
      <c r="D32" s="30">
        <f>ütemterv!P26</f>
        <v>3070424</v>
      </c>
      <c r="E32" s="30">
        <v>3500000</v>
      </c>
      <c r="F32" s="30">
        <v>3700000</v>
      </c>
      <c r="G32" s="30">
        <v>3800000</v>
      </c>
    </row>
    <row r="33" spans="2:7" s="12" customFormat="1" x14ac:dyDescent="0.25">
      <c r="B33" s="31"/>
      <c r="C33" s="39"/>
      <c r="D33" s="30"/>
      <c r="E33" s="30"/>
      <c r="F33" s="30"/>
      <c r="G33" s="30"/>
    </row>
    <row r="34" spans="2:7" s="12" customFormat="1" x14ac:dyDescent="0.25">
      <c r="B34" s="34" t="s">
        <v>72</v>
      </c>
      <c r="C34" s="35" t="s">
        <v>73</v>
      </c>
      <c r="D34" s="36">
        <f>SUM(D27,D20,D32)</f>
        <v>193091608</v>
      </c>
      <c r="E34" s="36">
        <f>SUM(E27,E20,E32)</f>
        <v>191050000</v>
      </c>
      <c r="F34" s="36">
        <f>SUM(F27,F20,F32)</f>
        <v>198050000</v>
      </c>
      <c r="G34" s="36">
        <f>SUM(G27,G20,G32)</f>
        <v>206050000</v>
      </c>
    </row>
    <row r="35" spans="2:7" x14ac:dyDescent="0.25">
      <c r="D35" s="65"/>
      <c r="E35" s="65"/>
      <c r="F35" s="65"/>
      <c r="G35" s="65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ütemterv</vt:lpstr>
      <vt:lpstr>közvetett támogatások</vt:lpstr>
      <vt:lpstr>áht.29A</vt:lpstr>
      <vt:lpstr>áht.29A!Nyomtatási_terület</vt:lpstr>
      <vt:lpstr>ütemterv!Nyomtatási_terület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KFulopSzilvia</cp:lastModifiedBy>
  <cp:lastPrinted>2025-02-13T08:20:07Z</cp:lastPrinted>
  <dcterms:created xsi:type="dcterms:W3CDTF">2012-02-14T10:11:54Z</dcterms:created>
  <dcterms:modified xsi:type="dcterms:W3CDTF">2025-11-21T07:20:57Z</dcterms:modified>
</cp:coreProperties>
</file>